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5880" windowHeight="1845" activeTab="0"/>
  </bookViews>
  <sheets>
    <sheet name="IAG 2021-2026" sheetId="1" r:id="rId1"/>
    <sheet name="Sheet2" sheetId="2" r:id="rId2"/>
  </sheets>
  <definedNames>
    <definedName name="_xlnm.Print_Area" localSheetId="0">'IAG 2021-2026'!$A$1:$U$39</definedName>
    <definedName name="_xlnm.Print_Titles" localSheetId="0">'IAG 2021-2026'!$5:$8</definedName>
  </definedNames>
  <calcPr fullCalcOnLoad="1"/>
</workbook>
</file>

<file path=xl/sharedStrings.xml><?xml version="1.0" encoding="utf-8"?>
<sst xmlns="http://schemas.openxmlformats.org/spreadsheetml/2006/main" count="95" uniqueCount="74">
  <si>
    <t>NPIAS #:</t>
  </si>
  <si>
    <t>Airport:</t>
  </si>
  <si>
    <t>State:</t>
  </si>
  <si>
    <t>LOC ID:</t>
  </si>
  <si>
    <t>Project Description/Narrative</t>
  </si>
  <si>
    <t>Entitlement</t>
  </si>
  <si>
    <t>Discretionary</t>
  </si>
  <si>
    <t>PFC</t>
  </si>
  <si>
    <t>Other</t>
  </si>
  <si>
    <t>Environmental Type</t>
  </si>
  <si>
    <t>Environmental Status</t>
  </si>
  <si>
    <t>Federal Funds ($1,000)</t>
  </si>
  <si>
    <t>Local ($1,000)</t>
  </si>
  <si>
    <t>Totals ($1,000)</t>
  </si>
  <si>
    <t>Comments</t>
  </si>
  <si>
    <t>Total FY2021</t>
  </si>
  <si>
    <t>State Matching Funds ($1,000)</t>
  </si>
  <si>
    <t xml:space="preserve">State funded only </t>
  </si>
  <si>
    <t>Cargo Entitlement</t>
  </si>
  <si>
    <t>Total FY2022</t>
  </si>
  <si>
    <t>Total FY2023</t>
  </si>
  <si>
    <t>Date:</t>
  </si>
  <si>
    <t>Total FY2024</t>
  </si>
  <si>
    <t>NPR</t>
  </si>
  <si>
    <t>Work Code</t>
  </si>
  <si>
    <t>State Apportion.</t>
  </si>
  <si>
    <t>Supplementary Discretionary</t>
  </si>
  <si>
    <t>New York</t>
  </si>
  <si>
    <t>Non-AIP Projects</t>
  </si>
  <si>
    <t>Environmental type</t>
  </si>
  <si>
    <t>Catex</t>
  </si>
  <si>
    <t>Short EA</t>
  </si>
  <si>
    <t>EA</t>
  </si>
  <si>
    <t>EIS</t>
  </si>
  <si>
    <t>Capital Improvement Program</t>
  </si>
  <si>
    <t>Total FY2025</t>
  </si>
  <si>
    <t>Niagara Falls International Airport</t>
  </si>
  <si>
    <t>IAG</t>
  </si>
  <si>
    <t>0086</t>
  </si>
  <si>
    <t>Install Perimeter Fencing in Runway 10L Protection Zone, Design/Construction</t>
  </si>
  <si>
    <t>Ongoing</t>
  </si>
  <si>
    <t xml:space="preserve">NYSDOT AIR '99 &amp; Future PFC </t>
  </si>
  <si>
    <t xml:space="preserve">Wildlife Hazard Management Plan Update </t>
  </si>
  <si>
    <t>Airfield Lighting and Signage, Construction</t>
  </si>
  <si>
    <t>Approved 6/18</t>
  </si>
  <si>
    <t>Rehabilitate Taxiway D, Construction</t>
  </si>
  <si>
    <t>Approved 9/17</t>
  </si>
  <si>
    <t>Approved 2/19</t>
  </si>
  <si>
    <t>Carryover Passenger Entitlement Funds
Local Share - Future PFC Application</t>
  </si>
  <si>
    <t>Local Share - Future PFC Application</t>
  </si>
  <si>
    <t>Part 77 Off-Airport Land Easements and Design 10L Non-RPZ</t>
  </si>
  <si>
    <t>Future PFC Application No. 3</t>
  </si>
  <si>
    <t>Snow Removal Equipment - Snowblower, Material Spreader</t>
  </si>
  <si>
    <t>Snow Removal Equipment - Multi-Task Vehicle</t>
  </si>
  <si>
    <t>Approved 5/19</t>
  </si>
  <si>
    <t>PFC Application No. 2</t>
  </si>
  <si>
    <t xml:space="preserve">Future PFC Application No. 3 </t>
  </si>
  <si>
    <t>RC/RE TW IM</t>
  </si>
  <si>
    <t>PL MA WH</t>
  </si>
  <si>
    <t>SP RW OB</t>
  </si>
  <si>
    <t xml:space="preserve">RE RW IM </t>
  </si>
  <si>
    <t>Runway 6/24 Rehabilitation, Design</t>
  </si>
  <si>
    <t>Runway 6/24 Rehabilitation, Construction</t>
  </si>
  <si>
    <t>Part 77 Off-Airport Obstruction Removal 10L Non-RPZ, Construction</t>
  </si>
  <si>
    <t>Part 77 Off-Airport Obstruction Removal 10L RPZ, Construction</t>
  </si>
  <si>
    <t>Total FY2026</t>
  </si>
  <si>
    <t>Future 2021</t>
  </si>
  <si>
    <t>Part 77 Off-Airport Land Acquisition 10L RPZ and Obstruction Removal Design &amp; Permits.</t>
  </si>
  <si>
    <t>ST OT SG</t>
  </si>
  <si>
    <t>Pavement Management Program Update</t>
  </si>
  <si>
    <t>PL MA MS</t>
  </si>
  <si>
    <t>Parallel Taxiway Program – Design (Taxiway B, B1, B2, and Former E)</t>
  </si>
  <si>
    <t>RE TW IM</t>
  </si>
  <si>
    <t>Ongoing EA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</si>
</sst>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  <numFmt numFmtId="167" formatCode="_(&quot;$&quot;* #,##0.000_);_(&quot;$&quot;* \(#,##0.000\);_(&quot;$&quot;* &quot;-&quot;???_);_(@_)"/>
    <numFmt numFmtId="168" formatCode="_(&quot;$&quot;* #,##0.0_);_(&quot;$&quot;* \(#,##0.0\);_(&quot;$&quot;* &quot;-&quot;?_);_(@_)"/>
    <numFmt numFmtId="169" formatCode="#,##0,;\-#,##0,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63"/>
      <name val="Arial"/>
      <family val="2"/>
    </font>
    <font>
      <sz val="9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color theme="1" tint="0.34999001026153564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169" fontId="45" fillId="0" borderId="10" xfId="44" applyNumberFormat="1" applyFont="1" applyBorder="1" applyAlignment="1">
      <alignment horizontal="center" vertical="center"/>
    </xf>
    <xf numFmtId="169" fontId="45" fillId="34" borderId="10" xfId="44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65" fontId="50" fillId="33" borderId="10" xfId="44" applyNumberFormat="1" applyFont="1" applyFill="1" applyBorder="1" applyAlignment="1">
      <alignment horizontal="center" vertical="center"/>
    </xf>
    <xf numFmtId="165" fontId="50" fillId="34" borderId="10" xfId="44" applyNumberFormat="1" applyFont="1" applyFill="1" applyBorder="1" applyAlignment="1">
      <alignment horizontal="center" vertical="center"/>
    </xf>
    <xf numFmtId="169" fontId="45" fillId="33" borderId="10" xfId="44" applyNumberFormat="1" applyFont="1" applyFill="1" applyBorder="1" applyAlignment="1">
      <alignment horizontal="center" vertical="center"/>
    </xf>
    <xf numFmtId="165" fontId="50" fillId="0" borderId="10" xfId="44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9" fontId="45" fillId="0" borderId="10" xfId="44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65" fontId="50" fillId="0" borderId="10" xfId="44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0" fontId="49" fillId="5" borderId="1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5" borderId="15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4" fontId="45" fillId="0" borderId="1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5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5" fillId="0" borderId="10" xfId="0" applyNumberFormat="1" applyFont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left" vertical="center"/>
    </xf>
    <xf numFmtId="0" fontId="53" fillId="34" borderId="11" xfId="0" applyFont="1" applyFill="1" applyBorder="1" applyAlignment="1">
      <alignment horizontal="left" vertical="center"/>
    </xf>
    <xf numFmtId="0" fontId="53" fillId="34" borderId="13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37"/>
  <sheetViews>
    <sheetView tabSelected="1" zoomScalePageLayoutView="0" workbookViewId="0" topLeftCell="A1">
      <selection activeCell="S7" sqref="S7:U8"/>
    </sheetView>
  </sheetViews>
  <sheetFormatPr defaultColWidth="9.140625" defaultRowHeight="24.75" customHeight="1"/>
  <cols>
    <col min="1" max="1" width="19.140625" style="9" customWidth="1"/>
    <col min="2" max="2" width="19.7109375" style="9" customWidth="1"/>
    <col min="3" max="3" width="18.140625" style="9" customWidth="1"/>
    <col min="4" max="4" width="19.421875" style="9" customWidth="1"/>
    <col min="5" max="5" width="8.28125" style="9" customWidth="1"/>
    <col min="6" max="6" width="14.7109375" style="9" customWidth="1"/>
    <col min="7" max="7" width="16.57421875" style="9" customWidth="1"/>
    <col min="8" max="8" width="14.28125" style="9" customWidth="1"/>
    <col min="9" max="10" width="16.421875" style="9" bestFit="1" customWidth="1"/>
    <col min="11" max="11" width="19.28125" style="9" customWidth="1"/>
    <col min="12" max="12" width="16.00390625" style="9" customWidth="1"/>
    <col min="13" max="13" width="15.140625" style="9" bestFit="1" customWidth="1"/>
    <col min="14" max="14" width="13.7109375" style="9" bestFit="1" customWidth="1"/>
    <col min="15" max="15" width="12.7109375" style="9" customWidth="1"/>
    <col min="16" max="16" width="17.8515625" style="9" bestFit="1" customWidth="1"/>
    <col min="17" max="17" width="17.57421875" style="9" customWidth="1"/>
    <col min="18" max="18" width="23.8515625" style="9" customWidth="1"/>
    <col min="19" max="19" width="15.140625" style="9" customWidth="1"/>
    <col min="20" max="20" width="15.00390625" style="9" customWidth="1"/>
    <col min="21" max="21" width="18.00390625" style="9" customWidth="1"/>
    <col min="22" max="22" width="2.421875" style="9" customWidth="1"/>
    <col min="23" max="16384" width="9.140625" style="9" customWidth="1"/>
  </cols>
  <sheetData>
    <row r="1" spans="1:22" ht="24.75" customHeigh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8"/>
    </row>
    <row r="2" spans="1:22" ht="24.75" customHeight="1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8"/>
    </row>
    <row r="3" spans="1:22" ht="18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8"/>
    </row>
    <row r="4" spans="1:21" ht="13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28.5" customHeight="1">
      <c r="A5" s="10" t="s">
        <v>1</v>
      </c>
      <c r="B5" s="56" t="s">
        <v>36</v>
      </c>
      <c r="C5" s="56"/>
      <c r="D5" s="56"/>
      <c r="E5" s="56"/>
      <c r="F5" s="56"/>
      <c r="G5" s="10"/>
      <c r="H5" s="11"/>
      <c r="I5" s="11" t="s">
        <v>2</v>
      </c>
      <c r="J5" s="12" t="s">
        <v>27</v>
      </c>
      <c r="K5" s="11"/>
      <c r="L5" s="11"/>
      <c r="M5" s="10" t="s">
        <v>0</v>
      </c>
      <c r="N5" s="59" t="s">
        <v>38</v>
      </c>
      <c r="O5" s="59"/>
      <c r="P5" s="59"/>
      <c r="Q5" s="10" t="s">
        <v>3</v>
      </c>
      <c r="R5" s="4" t="s">
        <v>37</v>
      </c>
      <c r="S5" s="10" t="s">
        <v>21</v>
      </c>
      <c r="T5" s="54">
        <v>44176</v>
      </c>
      <c r="U5" s="54"/>
    </row>
    <row r="6" spans="1:21" ht="1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9.5" customHeight="1">
      <c r="A7" s="55" t="s">
        <v>4</v>
      </c>
      <c r="B7" s="55"/>
      <c r="C7" s="55"/>
      <c r="D7" s="55"/>
      <c r="E7" s="52" t="s">
        <v>23</v>
      </c>
      <c r="F7" s="51" t="s">
        <v>24</v>
      </c>
      <c r="G7" s="52" t="s">
        <v>11</v>
      </c>
      <c r="H7" s="52"/>
      <c r="I7" s="52"/>
      <c r="J7" s="52"/>
      <c r="K7" s="52"/>
      <c r="L7" s="51" t="s">
        <v>16</v>
      </c>
      <c r="M7" s="52" t="s">
        <v>12</v>
      </c>
      <c r="N7" s="52"/>
      <c r="O7" s="51" t="s">
        <v>17</v>
      </c>
      <c r="P7" s="51" t="s">
        <v>13</v>
      </c>
      <c r="Q7" s="51" t="s">
        <v>9</v>
      </c>
      <c r="R7" s="51" t="s">
        <v>10</v>
      </c>
      <c r="S7" s="52" t="s">
        <v>14</v>
      </c>
      <c r="T7" s="52"/>
      <c r="U7" s="52"/>
    </row>
    <row r="8" spans="1:21" ht="42.75" customHeight="1">
      <c r="A8" s="55"/>
      <c r="B8" s="55"/>
      <c r="C8" s="55"/>
      <c r="D8" s="55"/>
      <c r="E8" s="52"/>
      <c r="F8" s="51"/>
      <c r="G8" s="13" t="s">
        <v>5</v>
      </c>
      <c r="H8" s="13" t="s">
        <v>18</v>
      </c>
      <c r="I8" s="13" t="s">
        <v>6</v>
      </c>
      <c r="J8" s="13" t="s">
        <v>25</v>
      </c>
      <c r="K8" s="14" t="s">
        <v>26</v>
      </c>
      <c r="L8" s="51"/>
      <c r="M8" s="15" t="s">
        <v>7</v>
      </c>
      <c r="N8" s="15" t="s">
        <v>8</v>
      </c>
      <c r="O8" s="51"/>
      <c r="P8" s="51"/>
      <c r="Q8" s="51"/>
      <c r="R8" s="51"/>
      <c r="S8" s="52"/>
      <c r="T8" s="52"/>
      <c r="U8" s="52"/>
    </row>
    <row r="9" spans="1:27" ht="24.75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16"/>
      <c r="W9" s="16"/>
      <c r="X9" s="16"/>
      <c r="Y9" s="16"/>
      <c r="Z9" s="16"/>
      <c r="AA9" s="16"/>
    </row>
    <row r="10" spans="1:21" ht="18" customHeight="1">
      <c r="A10" s="50">
        <v>2021</v>
      </c>
      <c r="B10" s="50"/>
      <c r="C10" s="50"/>
      <c r="D10" s="50"/>
      <c r="E10" s="50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24.75" customHeight="1">
      <c r="A11" s="56" t="s">
        <v>45</v>
      </c>
      <c r="B11" s="56"/>
      <c r="C11" s="56"/>
      <c r="D11" s="56"/>
      <c r="E11" s="1">
        <v>76</v>
      </c>
      <c r="F11" s="17" t="s">
        <v>57</v>
      </c>
      <c r="G11" s="18">
        <f>0.9*P11</f>
        <v>4951664.6850000005</v>
      </c>
      <c r="H11" s="18"/>
      <c r="I11" s="18"/>
      <c r="J11" s="18"/>
      <c r="K11" s="19"/>
      <c r="L11" s="18">
        <f>P11*0.05</f>
        <v>275092.48250000004</v>
      </c>
      <c r="M11" s="18">
        <f>P11*0.05</f>
        <v>275092.48250000004</v>
      </c>
      <c r="N11" s="18"/>
      <c r="O11" s="18"/>
      <c r="P11" s="18">
        <v>5501849.65</v>
      </c>
      <c r="Q11" s="20"/>
      <c r="R11" s="1" t="s">
        <v>47</v>
      </c>
      <c r="S11" s="62" t="s">
        <v>48</v>
      </c>
      <c r="T11" s="63"/>
      <c r="U11" s="64"/>
    </row>
    <row r="12" spans="1:21" ht="24.75" customHeight="1">
      <c r="A12" s="65" t="s">
        <v>28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7"/>
    </row>
    <row r="13" spans="1:21" ht="24.75" customHeight="1">
      <c r="A13" s="69" t="s">
        <v>39</v>
      </c>
      <c r="B13" s="69"/>
      <c r="C13" s="69"/>
      <c r="D13" s="69"/>
      <c r="E13" s="21"/>
      <c r="F13" s="22"/>
      <c r="G13" s="23"/>
      <c r="H13" s="23"/>
      <c r="I13" s="23"/>
      <c r="J13" s="23"/>
      <c r="K13" s="24"/>
      <c r="L13" s="23"/>
      <c r="M13" s="25">
        <f>P13*0.2</f>
        <v>109491.20000000001</v>
      </c>
      <c r="N13" s="25"/>
      <c r="O13" s="25">
        <f>P13*0.8</f>
        <v>437964.80000000005</v>
      </c>
      <c r="P13" s="25">
        <f>634057-86601</f>
        <v>547456</v>
      </c>
      <c r="Q13" s="22"/>
      <c r="R13" s="2" t="s">
        <v>40</v>
      </c>
      <c r="S13" s="70" t="s">
        <v>41</v>
      </c>
      <c r="T13" s="71"/>
      <c r="U13" s="71"/>
    </row>
    <row r="14" spans="1:21" ht="24.75" customHeight="1">
      <c r="A14" s="56" t="s">
        <v>53</v>
      </c>
      <c r="B14" s="56"/>
      <c r="C14" s="56"/>
      <c r="D14" s="56"/>
      <c r="E14" s="2"/>
      <c r="F14" s="17"/>
      <c r="G14" s="18"/>
      <c r="H14" s="18"/>
      <c r="I14" s="26"/>
      <c r="J14" s="26"/>
      <c r="K14" s="24"/>
      <c r="L14" s="18"/>
      <c r="M14" s="18">
        <f>P14*0.2</f>
        <v>159664</v>
      </c>
      <c r="N14" s="18"/>
      <c r="O14" s="18">
        <f>P14*0.8</f>
        <v>638656</v>
      </c>
      <c r="P14" s="18">
        <v>798320</v>
      </c>
      <c r="Q14" s="27"/>
      <c r="R14" s="1" t="s">
        <v>54</v>
      </c>
      <c r="S14" s="68" t="s">
        <v>51</v>
      </c>
      <c r="T14" s="68"/>
      <c r="U14" s="68"/>
    </row>
    <row r="15" spans="1:21" ht="24.75" customHeight="1">
      <c r="A15" s="72" t="s">
        <v>15</v>
      </c>
      <c r="B15" s="73"/>
      <c r="C15" s="73"/>
      <c r="D15" s="74"/>
      <c r="E15" s="28"/>
      <c r="F15" s="27"/>
      <c r="G15" s="18">
        <f aca="true" t="shared" si="0" ref="G15:P15">SUM(G11:G14)</f>
        <v>4951664.6850000005</v>
      </c>
      <c r="H15" s="18">
        <f t="shared" si="0"/>
        <v>0</v>
      </c>
      <c r="I15" s="18">
        <f t="shared" si="0"/>
        <v>0</v>
      </c>
      <c r="J15" s="18">
        <f t="shared" si="0"/>
        <v>0</v>
      </c>
      <c r="K15" s="19">
        <f t="shared" si="0"/>
        <v>0</v>
      </c>
      <c r="L15" s="18">
        <f t="shared" si="0"/>
        <v>275092.48250000004</v>
      </c>
      <c r="M15" s="18">
        <f t="shared" si="0"/>
        <v>544247.6825000001</v>
      </c>
      <c r="N15" s="18">
        <f t="shared" si="0"/>
        <v>0</v>
      </c>
      <c r="O15" s="18">
        <f t="shared" si="0"/>
        <v>1076620.8</v>
      </c>
      <c r="P15" s="18">
        <f t="shared" si="0"/>
        <v>6847625.65</v>
      </c>
      <c r="Q15" s="27"/>
      <c r="R15" s="27"/>
      <c r="S15" s="75"/>
      <c r="T15" s="76"/>
      <c r="U15" s="77"/>
    </row>
    <row r="16" spans="1:21" ht="18" customHeight="1">
      <c r="A16" s="45">
        <v>2022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ht="24.75" customHeight="1">
      <c r="A17" s="37" t="s">
        <v>67</v>
      </c>
      <c r="B17" s="38"/>
      <c r="C17" s="38"/>
      <c r="D17" s="39"/>
      <c r="E17" s="5">
        <v>88</v>
      </c>
      <c r="F17" s="17" t="s">
        <v>59</v>
      </c>
      <c r="G17" s="29">
        <f>P17*0.9</f>
        <v>180000</v>
      </c>
      <c r="H17" s="29"/>
      <c r="I17" s="29"/>
      <c r="J17" s="29"/>
      <c r="K17" s="19"/>
      <c r="L17" s="29">
        <f>P17*0.05</f>
        <v>10000</v>
      </c>
      <c r="M17" s="29">
        <f>P17*0.05</f>
        <v>10000</v>
      </c>
      <c r="N17" s="29"/>
      <c r="O17" s="29"/>
      <c r="P17" s="29">
        <v>200000</v>
      </c>
      <c r="Q17" s="20"/>
      <c r="R17" s="3" t="s">
        <v>46</v>
      </c>
      <c r="S17" s="60" t="s">
        <v>49</v>
      </c>
      <c r="T17" s="60"/>
      <c r="U17" s="61"/>
    </row>
    <row r="18" spans="1:21" ht="24.75" customHeight="1">
      <c r="A18" s="37" t="s">
        <v>69</v>
      </c>
      <c r="B18" s="38"/>
      <c r="C18" s="38"/>
      <c r="D18" s="39"/>
      <c r="E18" s="5">
        <v>73</v>
      </c>
      <c r="F18" s="17" t="s">
        <v>70</v>
      </c>
      <c r="G18" s="29">
        <f>P18*0.9</f>
        <v>162000</v>
      </c>
      <c r="H18" s="29"/>
      <c r="I18" s="29"/>
      <c r="J18" s="29"/>
      <c r="K18" s="19"/>
      <c r="L18" s="29">
        <f>P18*0.05</f>
        <v>9000</v>
      </c>
      <c r="M18" s="29">
        <f>P18*0.05</f>
        <v>9000</v>
      </c>
      <c r="N18" s="29"/>
      <c r="O18" s="29"/>
      <c r="P18" s="29">
        <v>180000</v>
      </c>
      <c r="Q18" s="20"/>
      <c r="R18" s="3" t="s">
        <v>66</v>
      </c>
      <c r="S18" s="60" t="s">
        <v>49</v>
      </c>
      <c r="T18" s="60"/>
      <c r="U18" s="61"/>
    </row>
    <row r="19" spans="1:21" ht="24.75" customHeight="1">
      <c r="A19" s="65" t="s">
        <v>28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</row>
    <row r="20" spans="1:21" ht="24.75" customHeight="1">
      <c r="A20" s="56" t="s">
        <v>52</v>
      </c>
      <c r="B20" s="56"/>
      <c r="C20" s="56"/>
      <c r="D20" s="56"/>
      <c r="E20" s="2"/>
      <c r="F20" s="17"/>
      <c r="G20" s="18"/>
      <c r="H20" s="18"/>
      <c r="I20" s="26"/>
      <c r="J20" s="26"/>
      <c r="K20" s="24"/>
      <c r="L20" s="18"/>
      <c r="M20" s="18">
        <f>P20*1</f>
        <v>688500</v>
      </c>
      <c r="N20" s="18"/>
      <c r="O20" s="18"/>
      <c r="P20" s="18">
        <f>600000+88500</f>
        <v>688500</v>
      </c>
      <c r="Q20" s="27"/>
      <c r="R20" s="1" t="s">
        <v>54</v>
      </c>
      <c r="S20" s="68" t="s">
        <v>51</v>
      </c>
      <c r="T20" s="68"/>
      <c r="U20" s="68"/>
    </row>
    <row r="21" spans="1:21" ht="24.75" customHeight="1">
      <c r="A21" s="35" t="s">
        <v>19</v>
      </c>
      <c r="B21" s="35"/>
      <c r="C21" s="35"/>
      <c r="D21" s="35"/>
      <c r="E21" s="28"/>
      <c r="F21" s="27"/>
      <c r="G21" s="18">
        <f>SUM(G17:G20)</f>
        <v>342000</v>
      </c>
      <c r="H21" s="18">
        <f>SUM(H17:H20)</f>
        <v>0</v>
      </c>
      <c r="I21" s="18">
        <f>SUM(I17:I20)</f>
        <v>0</v>
      </c>
      <c r="J21" s="18">
        <f>SUM(J17:J20)</f>
        <v>0</v>
      </c>
      <c r="K21" s="19">
        <f>SUM(K23:K23)</f>
        <v>0</v>
      </c>
      <c r="L21" s="18">
        <f>SUM(L17:L20)</f>
        <v>19000</v>
      </c>
      <c r="M21" s="18">
        <f>SUM(M17:M20)</f>
        <v>707500</v>
      </c>
      <c r="N21" s="18">
        <f>SUM(N17:N20)</f>
        <v>0</v>
      </c>
      <c r="O21" s="18">
        <f>SUM(O17:O20)</f>
        <v>0</v>
      </c>
      <c r="P21" s="18">
        <f>SUM(P17:P20)</f>
        <v>1068500</v>
      </c>
      <c r="Q21" s="27"/>
      <c r="R21" s="27"/>
      <c r="S21" s="36"/>
      <c r="T21" s="36"/>
      <c r="U21" s="36"/>
    </row>
    <row r="22" spans="1:21" ht="18" customHeight="1">
      <c r="A22" s="45">
        <v>2023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ht="23.25" customHeight="1">
      <c r="A23" s="78" t="s">
        <v>64</v>
      </c>
      <c r="B23" s="79"/>
      <c r="C23" s="79"/>
      <c r="D23" s="80"/>
      <c r="E23" s="5">
        <v>88</v>
      </c>
      <c r="F23" s="17" t="s">
        <v>59</v>
      </c>
      <c r="G23" s="25">
        <f>P23*0.9</f>
        <v>225000</v>
      </c>
      <c r="H23" s="25"/>
      <c r="I23" s="25"/>
      <c r="J23" s="25"/>
      <c r="K23" s="19"/>
      <c r="L23" s="25">
        <f>P23*0.05</f>
        <v>12500</v>
      </c>
      <c r="M23" s="25">
        <f>P23*0.05</f>
        <v>12500</v>
      </c>
      <c r="N23" s="25"/>
      <c r="O23" s="25"/>
      <c r="P23" s="25">
        <v>250000</v>
      </c>
      <c r="Q23" s="20"/>
      <c r="R23" s="3" t="s">
        <v>46</v>
      </c>
      <c r="S23" s="60" t="s">
        <v>49</v>
      </c>
      <c r="T23" s="60"/>
      <c r="U23" s="61"/>
    </row>
    <row r="24" spans="1:21" ht="22.5" customHeight="1">
      <c r="A24" s="7" t="s">
        <v>61</v>
      </c>
      <c r="B24" s="6"/>
      <c r="C24" s="6"/>
      <c r="D24" s="6"/>
      <c r="E24" s="30">
        <v>81</v>
      </c>
      <c r="F24" s="5" t="s">
        <v>60</v>
      </c>
      <c r="G24" s="29">
        <f>P24*0.9</f>
        <v>630000</v>
      </c>
      <c r="H24" s="31"/>
      <c r="I24" s="31"/>
      <c r="J24" s="31"/>
      <c r="K24" s="19"/>
      <c r="L24" s="29">
        <f>P24*0.05</f>
        <v>35000</v>
      </c>
      <c r="M24" s="29">
        <f>P24*0.05</f>
        <v>35000</v>
      </c>
      <c r="N24" s="29"/>
      <c r="O24" s="29"/>
      <c r="P24" s="29">
        <v>700000</v>
      </c>
      <c r="Q24" s="20"/>
      <c r="R24" s="5" t="s">
        <v>66</v>
      </c>
      <c r="S24" s="60" t="s">
        <v>49</v>
      </c>
      <c r="T24" s="60"/>
      <c r="U24" s="61"/>
    </row>
    <row r="25" spans="1:21" ht="24.75" customHeight="1">
      <c r="A25" s="43" t="s">
        <v>42</v>
      </c>
      <c r="B25" s="44"/>
      <c r="C25" s="44"/>
      <c r="D25" s="44"/>
      <c r="E25" s="30">
        <v>75</v>
      </c>
      <c r="F25" s="5" t="s">
        <v>58</v>
      </c>
      <c r="G25" s="18">
        <f>P25*0.9</f>
        <v>74776.5</v>
      </c>
      <c r="H25" s="23"/>
      <c r="I25" s="23"/>
      <c r="J25" s="23"/>
      <c r="K25" s="24"/>
      <c r="L25" s="18">
        <f>0.05*P25</f>
        <v>4154.25</v>
      </c>
      <c r="M25" s="25">
        <f>0.05*P25</f>
        <v>4154.25</v>
      </c>
      <c r="N25" s="25"/>
      <c r="O25" s="25"/>
      <c r="P25" s="25">
        <v>83085</v>
      </c>
      <c r="Q25" s="20"/>
      <c r="R25" s="2" t="s">
        <v>66</v>
      </c>
      <c r="S25" s="71" t="s">
        <v>56</v>
      </c>
      <c r="T25" s="71"/>
      <c r="U25" s="71"/>
    </row>
    <row r="26" spans="1:21" ht="24.75" customHeight="1">
      <c r="A26" s="43" t="s">
        <v>43</v>
      </c>
      <c r="B26" s="81"/>
      <c r="C26" s="81"/>
      <c r="D26" s="82"/>
      <c r="E26" s="30">
        <v>44</v>
      </c>
      <c r="F26" s="5" t="s">
        <v>68</v>
      </c>
      <c r="G26" s="18">
        <f>P26*0.9</f>
        <v>2625300</v>
      </c>
      <c r="H26" s="23"/>
      <c r="I26" s="23"/>
      <c r="J26" s="23"/>
      <c r="K26" s="24"/>
      <c r="L26" s="18">
        <f>0.05*P26</f>
        <v>145850</v>
      </c>
      <c r="M26" s="25">
        <f>0.05*P26</f>
        <v>145850</v>
      </c>
      <c r="N26" s="25"/>
      <c r="O26" s="25"/>
      <c r="P26" s="25">
        <v>2917000</v>
      </c>
      <c r="Q26" s="20"/>
      <c r="R26" s="2" t="s">
        <v>44</v>
      </c>
      <c r="S26" s="71" t="s">
        <v>55</v>
      </c>
      <c r="T26" s="71"/>
      <c r="U26" s="71"/>
    </row>
    <row r="27" spans="1:21" ht="24.75" customHeight="1">
      <c r="A27" s="35" t="s">
        <v>20</v>
      </c>
      <c r="B27" s="35"/>
      <c r="C27" s="35"/>
      <c r="D27" s="35"/>
      <c r="E27" s="28"/>
      <c r="F27" s="27"/>
      <c r="G27" s="18">
        <f aca="true" t="shared" si="1" ref="G27:P27">SUM(G23:G26)</f>
        <v>3555076.5</v>
      </c>
      <c r="H27" s="18">
        <f t="shared" si="1"/>
        <v>0</v>
      </c>
      <c r="I27" s="18">
        <f t="shared" si="1"/>
        <v>0</v>
      </c>
      <c r="J27" s="18">
        <f t="shared" si="1"/>
        <v>0</v>
      </c>
      <c r="K27" s="19">
        <f t="shared" si="1"/>
        <v>0</v>
      </c>
      <c r="L27" s="18">
        <f t="shared" si="1"/>
        <v>197504.25</v>
      </c>
      <c r="M27" s="18">
        <f t="shared" si="1"/>
        <v>197504.25</v>
      </c>
      <c r="N27" s="18">
        <f t="shared" si="1"/>
        <v>0</v>
      </c>
      <c r="O27" s="18">
        <f t="shared" si="1"/>
        <v>0</v>
      </c>
      <c r="P27" s="18">
        <f t="shared" si="1"/>
        <v>3950085</v>
      </c>
      <c r="Q27" s="27"/>
      <c r="R27" s="27"/>
      <c r="S27" s="36"/>
      <c r="T27" s="36"/>
      <c r="U27" s="36"/>
    </row>
    <row r="28" spans="1:21" ht="18" customHeight="1">
      <c r="A28" s="45">
        <v>2024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24.75" customHeight="1">
      <c r="A29" s="78" t="s">
        <v>50</v>
      </c>
      <c r="B29" s="79"/>
      <c r="C29" s="79"/>
      <c r="D29" s="80"/>
      <c r="E29" s="5">
        <v>88</v>
      </c>
      <c r="F29" s="17" t="s">
        <v>59</v>
      </c>
      <c r="G29" s="25">
        <f>0.9*P29</f>
        <v>270000</v>
      </c>
      <c r="H29" s="25"/>
      <c r="I29" s="25"/>
      <c r="J29" s="25"/>
      <c r="K29" s="19"/>
      <c r="L29" s="25">
        <f>0.05*P29</f>
        <v>15000</v>
      </c>
      <c r="M29" s="25">
        <f>0.05*P29</f>
        <v>15000</v>
      </c>
      <c r="N29" s="25"/>
      <c r="O29" s="25"/>
      <c r="P29" s="25">
        <v>300000</v>
      </c>
      <c r="Q29" s="20"/>
      <c r="R29" s="3" t="s">
        <v>46</v>
      </c>
      <c r="S29" s="60" t="s">
        <v>49</v>
      </c>
      <c r="T29" s="60"/>
      <c r="U29" s="61"/>
    </row>
    <row r="30" spans="1:21" ht="24.75" customHeight="1">
      <c r="A30" s="35" t="s">
        <v>22</v>
      </c>
      <c r="B30" s="35"/>
      <c r="C30" s="35"/>
      <c r="D30" s="35"/>
      <c r="E30" s="28"/>
      <c r="F30" s="27"/>
      <c r="G30" s="18">
        <f aca="true" t="shared" si="2" ref="G30:P30">SUM(G29:G32)</f>
        <v>270000</v>
      </c>
      <c r="H30" s="18">
        <f t="shared" si="2"/>
        <v>0</v>
      </c>
      <c r="I30" s="18">
        <f t="shared" si="2"/>
        <v>0</v>
      </c>
      <c r="J30" s="18">
        <f t="shared" si="2"/>
        <v>0</v>
      </c>
      <c r="K30" s="19">
        <f t="shared" si="2"/>
        <v>0</v>
      </c>
      <c r="L30" s="18">
        <f t="shared" si="2"/>
        <v>15000</v>
      </c>
      <c r="M30" s="18">
        <f t="shared" si="2"/>
        <v>15000</v>
      </c>
      <c r="N30" s="18">
        <f>SUM(N29:N32)</f>
        <v>0</v>
      </c>
      <c r="O30" s="18">
        <f t="shared" si="2"/>
        <v>0</v>
      </c>
      <c r="P30" s="18">
        <f t="shared" si="2"/>
        <v>300000</v>
      </c>
      <c r="Q30" s="27"/>
      <c r="R30" s="27"/>
      <c r="S30" s="36"/>
      <c r="T30" s="36"/>
      <c r="U30" s="36"/>
    </row>
    <row r="31" spans="1:21" ht="24.75" customHeight="1">
      <c r="A31" s="45">
        <v>2025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1" s="33" customFormat="1" ht="24.75" customHeight="1">
      <c r="A32" s="37" t="s">
        <v>62</v>
      </c>
      <c r="B32" s="38"/>
      <c r="C32" s="38"/>
      <c r="D32" s="39"/>
      <c r="E32" s="30">
        <v>81</v>
      </c>
      <c r="F32" s="5" t="s">
        <v>60</v>
      </c>
      <c r="G32" s="25">
        <v>2800000</v>
      </c>
      <c r="H32" s="29"/>
      <c r="I32" s="25">
        <f>P32-(G32+L32+N32)</f>
        <v>6200000</v>
      </c>
      <c r="J32" s="29"/>
      <c r="K32" s="19"/>
      <c r="L32" s="29">
        <f>P32*0.05</f>
        <v>500000</v>
      </c>
      <c r="M32" s="29">
        <f>O32*0.05</f>
        <v>0</v>
      </c>
      <c r="N32" s="29">
        <f>P32*0.05</f>
        <v>500000</v>
      </c>
      <c r="O32" s="29"/>
      <c r="P32" s="29">
        <v>10000000</v>
      </c>
      <c r="Q32" s="32"/>
      <c r="R32" s="5" t="s">
        <v>66</v>
      </c>
      <c r="S32" s="60" t="s">
        <v>49</v>
      </c>
      <c r="T32" s="60"/>
      <c r="U32" s="61"/>
    </row>
    <row r="33" spans="1:21" ht="24.75" customHeight="1">
      <c r="A33" s="35" t="s">
        <v>35</v>
      </c>
      <c r="B33" s="35"/>
      <c r="C33" s="35"/>
      <c r="D33" s="35"/>
      <c r="E33" s="28"/>
      <c r="F33" s="27"/>
      <c r="G33" s="29">
        <f aca="true" t="shared" si="3" ref="G33:P33">SUM(G32:G32)</f>
        <v>2800000</v>
      </c>
      <c r="H33" s="18">
        <f t="shared" si="3"/>
        <v>0</v>
      </c>
      <c r="I33" s="29">
        <f t="shared" si="3"/>
        <v>6200000</v>
      </c>
      <c r="J33" s="18">
        <f t="shared" si="3"/>
        <v>0</v>
      </c>
      <c r="K33" s="19">
        <f t="shared" si="3"/>
        <v>0</v>
      </c>
      <c r="L33" s="18">
        <f t="shared" si="3"/>
        <v>500000</v>
      </c>
      <c r="M33" s="18">
        <f t="shared" si="3"/>
        <v>0</v>
      </c>
      <c r="N33" s="18">
        <f t="shared" si="3"/>
        <v>500000</v>
      </c>
      <c r="O33" s="18">
        <f t="shared" si="3"/>
        <v>0</v>
      </c>
      <c r="P33" s="18">
        <f t="shared" si="3"/>
        <v>10000000</v>
      </c>
      <c r="Q33" s="27"/>
      <c r="R33" s="27"/>
      <c r="S33" s="36"/>
      <c r="T33" s="36"/>
      <c r="U33" s="36"/>
    </row>
    <row r="34" spans="1:21" ht="24.75" customHeight="1">
      <c r="A34" s="45">
        <v>2026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s="33" customFormat="1" ht="24.75" customHeight="1">
      <c r="A35" s="37" t="s">
        <v>63</v>
      </c>
      <c r="B35" s="38"/>
      <c r="C35" s="38"/>
      <c r="D35" s="39"/>
      <c r="E35" s="34">
        <v>88</v>
      </c>
      <c r="F35" s="17" t="s">
        <v>59</v>
      </c>
      <c r="G35" s="29">
        <f>P35*0.9</f>
        <v>450000</v>
      </c>
      <c r="H35" s="29"/>
      <c r="I35" s="29"/>
      <c r="J35" s="29"/>
      <c r="K35" s="19"/>
      <c r="L35" s="29">
        <f>P35*0.05</f>
        <v>25000</v>
      </c>
      <c r="M35" s="29"/>
      <c r="N35" s="29">
        <f>P35*0.05</f>
        <v>25000</v>
      </c>
      <c r="O35" s="29"/>
      <c r="P35" s="29">
        <v>500000</v>
      </c>
      <c r="Q35" s="20"/>
      <c r="R35" s="29" t="s">
        <v>46</v>
      </c>
      <c r="S35" s="40" t="s">
        <v>49</v>
      </c>
      <c r="T35" s="41"/>
      <c r="U35" s="42"/>
    </row>
    <row r="36" spans="1:21" s="33" customFormat="1" ht="24.75" customHeight="1">
      <c r="A36" s="37" t="s">
        <v>71</v>
      </c>
      <c r="B36" s="38"/>
      <c r="C36" s="38"/>
      <c r="D36" s="39"/>
      <c r="E36" s="30">
        <v>76</v>
      </c>
      <c r="F36" s="5" t="s">
        <v>72</v>
      </c>
      <c r="G36" s="29">
        <v>1000000</v>
      </c>
      <c r="H36" s="29"/>
      <c r="I36" s="29">
        <f>P36-(G36+L36+M36)</f>
        <v>2705000</v>
      </c>
      <c r="J36" s="29"/>
      <c r="K36" s="19"/>
      <c r="L36" s="29">
        <f>P36*0.05</f>
        <v>195000</v>
      </c>
      <c r="M36" s="29"/>
      <c r="N36" s="29">
        <f>P36*0.05</f>
        <v>195000</v>
      </c>
      <c r="O36" s="29"/>
      <c r="P36" s="29">
        <v>3900000</v>
      </c>
      <c r="Q36" s="20"/>
      <c r="R36" s="5" t="s">
        <v>73</v>
      </c>
      <c r="S36" s="60" t="s">
        <v>49</v>
      </c>
      <c r="T36" s="60"/>
      <c r="U36" s="61"/>
    </row>
    <row r="37" spans="1:21" ht="24.75" customHeight="1">
      <c r="A37" s="35" t="s">
        <v>65</v>
      </c>
      <c r="B37" s="35"/>
      <c r="C37" s="35"/>
      <c r="D37" s="35"/>
      <c r="E37" s="28"/>
      <c r="F37" s="27"/>
      <c r="G37" s="18">
        <f>SUM(G35:G36)</f>
        <v>1450000</v>
      </c>
      <c r="H37" s="18">
        <f aca="true" t="shared" si="4" ref="H37:P37">SUM(H35:H36)</f>
        <v>0</v>
      </c>
      <c r="I37" s="18">
        <f t="shared" si="4"/>
        <v>2705000</v>
      </c>
      <c r="J37" s="18">
        <f t="shared" si="4"/>
        <v>0</v>
      </c>
      <c r="K37" s="19">
        <f t="shared" si="4"/>
        <v>0</v>
      </c>
      <c r="L37" s="18">
        <f t="shared" si="4"/>
        <v>220000</v>
      </c>
      <c r="M37" s="18">
        <f t="shared" si="4"/>
        <v>0</v>
      </c>
      <c r="N37" s="18">
        <f t="shared" si="4"/>
        <v>220000</v>
      </c>
      <c r="O37" s="18">
        <f t="shared" si="4"/>
        <v>0</v>
      </c>
      <c r="P37" s="18">
        <f t="shared" si="4"/>
        <v>4400000</v>
      </c>
      <c r="Q37" s="27"/>
      <c r="R37" s="27"/>
      <c r="S37" s="36"/>
      <c r="T37" s="36"/>
      <c r="U37" s="36"/>
    </row>
  </sheetData>
  <sheetProtection/>
  <mergeCells count="67">
    <mergeCell ref="S32:U32"/>
    <mergeCell ref="S36:U36"/>
    <mergeCell ref="A31:U31"/>
    <mergeCell ref="A26:D26"/>
    <mergeCell ref="S26:U26"/>
    <mergeCell ref="A32:D32"/>
    <mergeCell ref="A28:U28"/>
    <mergeCell ref="A29:D29"/>
    <mergeCell ref="S29:U29"/>
    <mergeCell ref="A33:D33"/>
    <mergeCell ref="S24:U24"/>
    <mergeCell ref="A19:U19"/>
    <mergeCell ref="A20:D20"/>
    <mergeCell ref="S20:U20"/>
    <mergeCell ref="A27:D27"/>
    <mergeCell ref="S25:U25"/>
    <mergeCell ref="A22:U22"/>
    <mergeCell ref="S27:U27"/>
    <mergeCell ref="S13:U13"/>
    <mergeCell ref="A15:D15"/>
    <mergeCell ref="S15:U15"/>
    <mergeCell ref="S23:U23"/>
    <mergeCell ref="A16:U16"/>
    <mergeCell ref="A21:D21"/>
    <mergeCell ref="A23:D23"/>
    <mergeCell ref="A18:D18"/>
    <mergeCell ref="S18:U18"/>
    <mergeCell ref="N5:P5"/>
    <mergeCell ref="O7:O8"/>
    <mergeCell ref="A17:D17"/>
    <mergeCell ref="S17:U17"/>
    <mergeCell ref="S11:U11"/>
    <mergeCell ref="A14:D14"/>
    <mergeCell ref="A12:U12"/>
    <mergeCell ref="S14:U14"/>
    <mergeCell ref="A11:D11"/>
    <mergeCell ref="A13:D13"/>
    <mergeCell ref="G7:K7"/>
    <mergeCell ref="A1:U1"/>
    <mergeCell ref="A2:U2"/>
    <mergeCell ref="T5:U5"/>
    <mergeCell ref="A7:D8"/>
    <mergeCell ref="F7:F8"/>
    <mergeCell ref="B5:F5"/>
    <mergeCell ref="E7:E8"/>
    <mergeCell ref="A6:U6"/>
    <mergeCell ref="A4:U4"/>
    <mergeCell ref="A34:U34"/>
    <mergeCell ref="A3:U3"/>
    <mergeCell ref="A9:U9"/>
    <mergeCell ref="A10:U10"/>
    <mergeCell ref="P7:P8"/>
    <mergeCell ref="Q7:Q8"/>
    <mergeCell ref="R7:R8"/>
    <mergeCell ref="L7:L8"/>
    <mergeCell ref="S7:U8"/>
    <mergeCell ref="M7:N7"/>
    <mergeCell ref="A37:D37"/>
    <mergeCell ref="S37:U37"/>
    <mergeCell ref="S21:U21"/>
    <mergeCell ref="A35:D35"/>
    <mergeCell ref="S35:U35"/>
    <mergeCell ref="S33:U33"/>
    <mergeCell ref="A30:D30"/>
    <mergeCell ref="S30:U30"/>
    <mergeCell ref="A25:D25"/>
    <mergeCell ref="A36:D36"/>
  </mergeCells>
  <printOptions horizontalCentered="1"/>
  <pageMargins left="0.25" right="0.25" top="0.75" bottom="0.75" header="0.3" footer="0.3"/>
  <pageSetup fitToHeight="1" fitToWidth="1" horizontalDpi="600" verticalDpi="600" orientation="landscape" paperSize="3" scale="60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D27" sqref="D27"/>
    </sheetView>
  </sheetViews>
  <sheetFormatPr defaultColWidth="9.140625" defaultRowHeight="15"/>
  <sheetData>
    <row r="1" ht="15">
      <c r="A1" t="s">
        <v>29</v>
      </c>
    </row>
    <row r="3" ht="15">
      <c r="A3" t="s">
        <v>30</v>
      </c>
    </row>
    <row r="4" ht="15">
      <c r="A4" t="s">
        <v>31</v>
      </c>
    </row>
    <row r="5" ht="15">
      <c r="A5" t="s">
        <v>32</v>
      </c>
    </row>
    <row r="6" ht="15">
      <c r="A6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Gill, Sukhbir (FAA)</dc:creator>
  <cp:keywords/>
  <dc:description/>
  <cp:lastModifiedBy>Marcela Hernandez</cp:lastModifiedBy>
  <cp:lastPrinted>2020-12-04T14:32:59Z</cp:lastPrinted>
  <dcterms:created xsi:type="dcterms:W3CDTF">2016-09-26T20:07:23Z</dcterms:created>
  <dcterms:modified xsi:type="dcterms:W3CDTF">2020-12-14T19:54:04Z</dcterms:modified>
  <cp:category/>
  <cp:version/>
  <cp:contentType/>
  <cp:contentStatus/>
</cp:coreProperties>
</file>